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55" yWindow="165" windowWidth="12120" windowHeight="9120" activeTab="0"/>
  </bookViews>
  <sheets>
    <sheet name="Sheet1" sheetId="1" r:id="rId1"/>
  </sheets>
  <definedNames>
    <definedName name="b">'Sheet1'!$C$4</definedName>
    <definedName name="bunkynoodle">'Sheet1'!$C$2</definedName>
    <definedName name="m">'Sheet1'!$B$4</definedName>
    <definedName name="mass">'Sheet1'!$B$33</definedName>
    <definedName name="Pmax">'Sheet1'!$B$35</definedName>
    <definedName name="_xlnm.Print_Area" localSheetId="0">'Sheet1'!$A$1:$F$66</definedName>
    <definedName name="T">'Sheet1'!$B$1</definedName>
    <definedName name="Ts">'Sheet1'!$B$1</definedName>
    <definedName name="w">'Sheet1'!$B$2</definedName>
    <definedName name="wopt">'Sheet1'!$B$37</definedName>
  </definedNames>
  <calcPr fullCalcOnLoad="1"/>
</workbook>
</file>

<file path=xl/sharedStrings.xml><?xml version="1.0" encoding="utf-8"?>
<sst xmlns="http://schemas.openxmlformats.org/spreadsheetml/2006/main" count="21" uniqueCount="21">
  <si>
    <t>Stall torque (N-m, oz-in), Ts</t>
  </si>
  <si>
    <t>No-load speed (rpm, rad/s), w</t>
  </si>
  <si>
    <t>m</t>
  </si>
  <si>
    <t>b</t>
  </si>
  <si>
    <t>Torque = slope*rad/s + constant</t>
  </si>
  <si>
    <t>Speed (rpm)</t>
  </si>
  <si>
    <t>Torque (N-m)</t>
  </si>
  <si>
    <t>Power(N-m/s)</t>
  </si>
  <si>
    <t>Mass to be lifted (kg), mass</t>
  </si>
  <si>
    <t>mass</t>
  </si>
  <si>
    <t>Force (N)</t>
  </si>
  <si>
    <t>F</t>
  </si>
  <si>
    <t>Maximum mech. power (W), Pmax</t>
  </si>
  <si>
    <t>P=MAX(C6:C30), -b^2/4m)</t>
  </si>
  <si>
    <t>Motor torque (N-m)</t>
  </si>
  <si>
    <t>Optimal motor speed (rpm, rad/sec), wopt</t>
  </si>
  <si>
    <t>w=-b/(2m)</t>
  </si>
  <si>
    <t>Max lifting speed (m/s)</t>
  </si>
  <si>
    <t>V=P/F</t>
  </si>
  <si>
    <t>Pulley diameter (m, mm)</t>
  </si>
  <si>
    <t>D=2V/w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</si>
</sst>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0000000"/>
    <numFmt numFmtId="169" formatCode="0.0000000"/>
    <numFmt numFmtId="170" formatCode="0.0"/>
  </numFmts>
  <fonts count="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Geneva"/>
      <family val="0"/>
    </font>
    <font>
      <b/>
      <sz val="9"/>
      <name val="Geneva"/>
      <family val="0"/>
    </font>
    <font>
      <b/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7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Motor power &amp; Torque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515"/>
          <c:w val="0.7385"/>
          <c:h val="0.769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Sheet1!$B$6</c:f>
              <c:strCache>
                <c:ptCount val="1"/>
                <c:pt idx="0">
                  <c:v>Torque (N-m)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Sheet1!$A$7:$A$31</c:f>
              <c:numCache/>
            </c:numRef>
          </c:cat>
          <c:val>
            <c:numRef>
              <c:f>Sheet1!$B$7:$B$31</c:f>
              <c:numCache/>
            </c:numRef>
          </c:val>
          <c:smooth val="0"/>
        </c:ser>
        <c:ser>
          <c:idx val="1"/>
          <c:order val="1"/>
          <c:tx>
            <c:strRef>
              <c:f>Sheet1!$C$6</c:f>
              <c:strCache>
                <c:ptCount val="1"/>
                <c:pt idx="0">
                  <c:v>Power(N-m/s)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Sheet1!$A$7:$A$31</c:f>
              <c:numCache/>
            </c:numRef>
          </c:cat>
          <c:val>
            <c:numRef>
              <c:f>Sheet1!$C$7:$C$31</c:f>
              <c:numCache/>
            </c:numRef>
          </c:val>
          <c:smooth val="0"/>
        </c:ser>
        <c:marker val="1"/>
        <c:axId val="56694136"/>
        <c:axId val="40485177"/>
      </c:lineChart>
      <c:catAx>
        <c:axId val="56694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Speed (rpm)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485177"/>
        <c:crosses val="autoZero"/>
        <c:auto val="0"/>
        <c:lblOffset val="100"/>
        <c:noMultiLvlLbl val="0"/>
      </c:catAx>
      <c:valAx>
        <c:axId val="404851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69413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40</xdr:row>
      <xdr:rowOff>47625</xdr:rowOff>
    </xdr:from>
    <xdr:to>
      <xdr:col>4</xdr:col>
      <xdr:colOff>781050</xdr:colOff>
      <xdr:row>65</xdr:row>
      <xdr:rowOff>114300</xdr:rowOff>
    </xdr:to>
    <xdr:graphicFrame>
      <xdr:nvGraphicFramePr>
        <xdr:cNvPr id="1" name="Chart 2"/>
        <xdr:cNvGraphicFramePr/>
      </xdr:nvGraphicFramePr>
      <xdr:xfrm>
        <a:off x="209550" y="6524625"/>
        <a:ext cx="603885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workbookViewId="0" topLeftCell="A1">
      <selection activeCell="D32" sqref="D32"/>
    </sheetView>
  </sheetViews>
  <sheetFormatPr defaultColWidth="9.00390625" defaultRowHeight="12.75"/>
  <cols>
    <col min="1" max="1" width="36.25390625" style="0" customWidth="1"/>
    <col min="2" max="2" width="11.375" style="0" customWidth="1"/>
    <col min="3" max="3" width="12.75390625" style="0" customWidth="1"/>
    <col min="4" max="4" width="11.375" style="0" customWidth="1"/>
    <col min="5" max="5" width="12.00390625" style="0" customWidth="1"/>
    <col min="6" max="16384" width="11.375" style="0" customWidth="1"/>
  </cols>
  <sheetData>
    <row r="1" spans="1:3" ht="12.75">
      <c r="A1" t="s">
        <v>0</v>
      </c>
      <c r="B1" s="4">
        <v>0.6</v>
      </c>
      <c r="C1" s="3">
        <f>B1/4.45*39.37*16</f>
        <v>84.93303370786516</v>
      </c>
    </row>
    <row r="2" spans="1:3" ht="12.75">
      <c r="A2" t="s">
        <v>1</v>
      </c>
      <c r="B2" s="4">
        <v>95</v>
      </c>
      <c r="C2" s="2">
        <f>B2*2*PI()/60</f>
        <v>9.94837673636768</v>
      </c>
    </row>
    <row r="3" spans="2:3" ht="12.75">
      <c r="B3" s="6" t="s">
        <v>2</v>
      </c>
      <c r="C3" s="7" t="s">
        <v>3</v>
      </c>
    </row>
    <row r="4" spans="1:3" ht="12.75">
      <c r="A4" t="s">
        <v>4</v>
      </c>
      <c r="B4">
        <f>-Ts/(w*2*PI()/60)</f>
        <v>-0.06031134685587612</v>
      </c>
      <c r="C4">
        <f>Ts</f>
        <v>0.6</v>
      </c>
    </row>
    <row r="5" ht="12.75">
      <c r="C5" s="8"/>
    </row>
    <row r="6" spans="1:3" ht="12.75">
      <c r="A6" t="s">
        <v>5</v>
      </c>
      <c r="B6" t="s">
        <v>6</v>
      </c>
      <c r="C6" s="8" t="s">
        <v>7</v>
      </c>
    </row>
    <row r="7" spans="1:3" ht="12.75">
      <c r="A7" s="3">
        <f>B$2/25</f>
        <v>3.8</v>
      </c>
      <c r="B7">
        <f>m*A7*2*PI()/60+b</f>
        <v>0.576</v>
      </c>
      <c r="C7" s="2">
        <f aca="true" t="shared" si="0" ref="C7:C31">A7*2*PI()/60*B7</f>
        <v>0.22921060000591129</v>
      </c>
    </row>
    <row r="8" spans="1:3" ht="12.75">
      <c r="A8" s="3">
        <f aca="true" t="shared" si="1" ref="A8:A31">A7+B$2/25</f>
        <v>7.6</v>
      </c>
      <c r="B8">
        <f aca="true" t="shared" si="2" ref="B8:B23">m*A8*2*PI()/60+b</f>
        <v>0.5519999999999999</v>
      </c>
      <c r="C8" s="2">
        <f t="shared" si="0"/>
        <v>0.43932031667799665</v>
      </c>
    </row>
    <row r="9" spans="1:3" ht="12.75">
      <c r="A9" s="3">
        <f t="shared" si="1"/>
        <v>11.399999999999999</v>
      </c>
      <c r="B9">
        <f t="shared" si="2"/>
        <v>0.528</v>
      </c>
      <c r="C9" s="2">
        <f t="shared" si="0"/>
        <v>0.6303291500162561</v>
      </c>
    </row>
    <row r="10" spans="1:3" ht="12.75">
      <c r="A10" s="3">
        <f t="shared" si="1"/>
        <v>15.2</v>
      </c>
      <c r="B10">
        <f t="shared" si="2"/>
        <v>0.504</v>
      </c>
      <c r="C10" s="2">
        <f t="shared" si="0"/>
        <v>0.8022371000206896</v>
      </c>
    </row>
    <row r="11" spans="1:3" ht="12.75">
      <c r="A11" s="3">
        <f t="shared" si="1"/>
        <v>19</v>
      </c>
      <c r="B11">
        <f t="shared" si="2"/>
        <v>0.48</v>
      </c>
      <c r="C11" s="2">
        <f t="shared" si="0"/>
        <v>0.955044166691297</v>
      </c>
    </row>
    <row r="12" spans="1:3" ht="12.75">
      <c r="A12" s="3">
        <f t="shared" si="1"/>
        <v>22.8</v>
      </c>
      <c r="B12">
        <f t="shared" si="2"/>
        <v>0.45599999999999996</v>
      </c>
      <c r="C12" s="2">
        <f t="shared" si="0"/>
        <v>1.0887503500280786</v>
      </c>
    </row>
    <row r="13" spans="1:3" ht="12.75">
      <c r="A13" s="3">
        <f t="shared" si="1"/>
        <v>26.6</v>
      </c>
      <c r="B13">
        <f t="shared" si="2"/>
        <v>0.43199999999999994</v>
      </c>
      <c r="C13" s="2">
        <f t="shared" si="0"/>
        <v>1.203355650031034</v>
      </c>
    </row>
    <row r="14" spans="1:3" ht="12.75">
      <c r="A14" s="3">
        <f t="shared" si="1"/>
        <v>30.400000000000002</v>
      </c>
      <c r="B14">
        <f t="shared" si="2"/>
        <v>0.408</v>
      </c>
      <c r="C14" s="2">
        <f t="shared" si="0"/>
        <v>1.298860066700164</v>
      </c>
    </row>
    <row r="15" spans="1:3" ht="12.75">
      <c r="A15" s="3">
        <f t="shared" si="1"/>
        <v>34.2</v>
      </c>
      <c r="B15">
        <f t="shared" si="2"/>
        <v>0.384</v>
      </c>
      <c r="C15" s="2">
        <f t="shared" si="0"/>
        <v>1.3752636000354679</v>
      </c>
    </row>
    <row r="16" spans="1:3" ht="12.75">
      <c r="A16" s="3">
        <f t="shared" si="1"/>
        <v>38</v>
      </c>
      <c r="B16">
        <f t="shared" si="2"/>
        <v>0.36000000000000004</v>
      </c>
      <c r="C16" s="2">
        <f t="shared" si="0"/>
        <v>1.4325662500369458</v>
      </c>
    </row>
    <row r="17" spans="1:3" ht="12.75">
      <c r="A17" s="3">
        <f t="shared" si="1"/>
        <v>41.8</v>
      </c>
      <c r="B17">
        <f t="shared" si="2"/>
        <v>0.336</v>
      </c>
      <c r="C17" s="2">
        <f t="shared" si="0"/>
        <v>1.4707680167045978</v>
      </c>
    </row>
    <row r="18" spans="1:3" ht="12.75">
      <c r="A18" s="3">
        <f t="shared" si="1"/>
        <v>45.599999999999994</v>
      </c>
      <c r="B18">
        <f t="shared" si="2"/>
        <v>0.31200000000000006</v>
      </c>
      <c r="C18" s="2">
        <f t="shared" si="0"/>
        <v>1.4898689000384235</v>
      </c>
    </row>
    <row r="19" spans="1:3" ht="12.75">
      <c r="A19" s="3">
        <f t="shared" si="1"/>
        <v>49.39999999999999</v>
      </c>
      <c r="B19">
        <f t="shared" si="2"/>
        <v>0.28800000000000003</v>
      </c>
      <c r="C19" s="2">
        <f t="shared" si="0"/>
        <v>1.4898689000384233</v>
      </c>
    </row>
    <row r="20" spans="1:3" ht="12.75">
      <c r="A20" s="3">
        <f t="shared" si="1"/>
        <v>53.19999999999999</v>
      </c>
      <c r="B20">
        <f t="shared" si="2"/>
        <v>0.26400000000000007</v>
      </c>
      <c r="C20" s="2">
        <f t="shared" si="0"/>
        <v>1.4707680167045973</v>
      </c>
    </row>
    <row r="21" spans="1:3" ht="12.75">
      <c r="A21" s="3">
        <f t="shared" si="1"/>
        <v>56.999999999999986</v>
      </c>
      <c r="B21">
        <f t="shared" si="2"/>
        <v>0.24000000000000005</v>
      </c>
      <c r="C21" s="2">
        <f t="shared" si="0"/>
        <v>1.4325662500369458</v>
      </c>
    </row>
    <row r="22" spans="1:3" ht="12.75">
      <c r="A22" s="3">
        <f t="shared" si="1"/>
        <v>60.79999999999998</v>
      </c>
      <c r="B22">
        <f t="shared" si="2"/>
        <v>0.2160000000000002</v>
      </c>
      <c r="C22" s="2">
        <f t="shared" si="0"/>
        <v>1.3752636000354688</v>
      </c>
    </row>
    <row r="23" spans="1:3" ht="12.75">
      <c r="A23" s="3">
        <f t="shared" si="1"/>
        <v>64.59999999999998</v>
      </c>
      <c r="B23">
        <f t="shared" si="2"/>
        <v>0.19200000000000017</v>
      </c>
      <c r="C23" s="2">
        <f t="shared" si="0"/>
        <v>1.2988600667001649</v>
      </c>
    </row>
    <row r="24" spans="1:3" ht="12.75">
      <c r="A24" s="3">
        <f t="shared" si="1"/>
        <v>68.39999999999998</v>
      </c>
      <c r="B24">
        <f aca="true" t="shared" si="3" ref="B24:B31">m*A24*2*PI()/60+b</f>
        <v>0.16800000000000015</v>
      </c>
      <c r="C24" s="2">
        <f t="shared" si="0"/>
        <v>1.203355650031035</v>
      </c>
    </row>
    <row r="25" spans="1:3" ht="12.75">
      <c r="A25" s="3">
        <f t="shared" si="1"/>
        <v>72.19999999999997</v>
      </c>
      <c r="B25">
        <f t="shared" si="3"/>
        <v>0.14400000000000024</v>
      </c>
      <c r="C25" s="2">
        <f t="shared" si="0"/>
        <v>1.08875035002808</v>
      </c>
    </row>
    <row r="26" spans="1:3" ht="12.75">
      <c r="A26" s="3">
        <f t="shared" si="1"/>
        <v>75.99999999999997</v>
      </c>
      <c r="B26">
        <f t="shared" si="3"/>
        <v>0.12000000000000027</v>
      </c>
      <c r="C26" s="2">
        <f t="shared" si="0"/>
        <v>0.9550441666912989</v>
      </c>
    </row>
    <row r="27" spans="1:3" ht="12.75">
      <c r="A27" s="3">
        <f t="shared" si="1"/>
        <v>79.79999999999997</v>
      </c>
      <c r="B27">
        <f t="shared" si="3"/>
        <v>0.0960000000000002</v>
      </c>
      <c r="C27" s="2">
        <f t="shared" si="0"/>
        <v>0.8022371000206909</v>
      </c>
    </row>
    <row r="28" spans="1:3" ht="12.75">
      <c r="A28" s="3">
        <f t="shared" si="1"/>
        <v>83.59999999999997</v>
      </c>
      <c r="B28">
        <f t="shared" si="3"/>
        <v>0.07200000000000029</v>
      </c>
      <c r="C28" s="2">
        <f t="shared" si="0"/>
        <v>0.6303291500162584</v>
      </c>
    </row>
    <row r="29" spans="1:3" ht="12.75">
      <c r="A29" s="3">
        <f t="shared" si="1"/>
        <v>87.39999999999996</v>
      </c>
      <c r="B29">
        <f t="shared" si="3"/>
        <v>0.048000000000000265</v>
      </c>
      <c r="C29" s="2">
        <f t="shared" si="0"/>
        <v>0.43932031667799887</v>
      </c>
    </row>
    <row r="30" spans="1:3" ht="12.75">
      <c r="A30" s="3">
        <f t="shared" si="1"/>
        <v>91.19999999999996</v>
      </c>
      <c r="B30">
        <f t="shared" si="3"/>
        <v>0.024000000000000243</v>
      </c>
      <c r="C30" s="2">
        <f t="shared" si="0"/>
        <v>0.22921060000591353</v>
      </c>
    </row>
    <row r="31" spans="1:3" ht="12.75">
      <c r="A31" s="3">
        <f t="shared" si="1"/>
        <v>94.99999999999996</v>
      </c>
      <c r="B31">
        <f t="shared" si="3"/>
        <v>0</v>
      </c>
      <c r="C31" s="2">
        <f t="shared" si="0"/>
        <v>0</v>
      </c>
    </row>
    <row r="33" spans="1:4" ht="12.75">
      <c r="A33" t="s">
        <v>8</v>
      </c>
      <c r="B33" s="5">
        <v>1</v>
      </c>
      <c r="D33" t="s">
        <v>9</v>
      </c>
    </row>
    <row r="34" spans="1:4" ht="12.75">
      <c r="A34" t="s">
        <v>10</v>
      </c>
      <c r="B34">
        <f>9.8*mass</f>
        <v>9.8</v>
      </c>
      <c r="D34" t="s">
        <v>11</v>
      </c>
    </row>
    <row r="35" spans="1:4" ht="12.75">
      <c r="A35" t="s">
        <v>12</v>
      </c>
      <c r="B35" s="2">
        <f>MAX(C7:C31)</f>
        <v>1.4898689000384235</v>
      </c>
      <c r="C35" s="2">
        <f>C4^2/(-4*m)</f>
        <v>1.492256510455152</v>
      </c>
      <c r="D35" t="s">
        <v>13</v>
      </c>
    </row>
    <row r="36" spans="1:2" ht="12.75">
      <c r="A36" t="s">
        <v>14</v>
      </c>
      <c r="B36" s="2">
        <f>Pmax/(wopt*2*PI()/60)</f>
        <v>0.2995199999999999</v>
      </c>
    </row>
    <row r="37" spans="1:4" ht="12.75">
      <c r="A37" t="s">
        <v>15</v>
      </c>
      <c r="B37" s="3">
        <f>(60/(2*PI()))*C4/(-2*B4)</f>
        <v>47.50000000000001</v>
      </c>
      <c r="C37" s="2">
        <f>B37*2*PI()/60</f>
        <v>4.974188368183841</v>
      </c>
      <c r="D37" t="s">
        <v>16</v>
      </c>
    </row>
    <row r="38" spans="1:4" ht="12.75">
      <c r="A38" t="s">
        <v>17</v>
      </c>
      <c r="B38" s="2">
        <f>B35/B34</f>
        <v>0.15202743877943095</v>
      </c>
      <c r="D38" t="s">
        <v>18</v>
      </c>
    </row>
    <row r="39" spans="1:4" ht="12.75">
      <c r="A39" t="s">
        <v>19</v>
      </c>
      <c r="B39" s="1">
        <f>2*B38/C37</f>
        <v>0.06112653061224487</v>
      </c>
      <c r="C39" s="3">
        <f>1000*B39</f>
        <v>61.12653061224487</v>
      </c>
      <c r="D39" t="s">
        <v>20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rowBreaks count="1" manualBreakCount="1">
    <brk id="39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slocum</dc:creator>
  <cp:keywords/>
  <dc:description/>
  <cp:lastModifiedBy>Patrick Willoughby</cp:lastModifiedBy>
  <dcterms:created xsi:type="dcterms:W3CDTF">2001-03-13T18:53:27Z</dcterms:created>
  <dcterms:modified xsi:type="dcterms:W3CDTF">2002-04-19T18:23:21Z</dcterms:modified>
  <cp:category/>
  <cp:version/>
  <cp:contentType/>
  <cp:contentStatus/>
</cp:coreProperties>
</file>